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PSOCR/Google Drive/EPSCoR (Cyndy's work)/web/MADEinSC/"/>
    </mc:Choice>
  </mc:AlternateContent>
  <xr:revisionPtr revIDLastSave="0" documentId="13_ncr:1_{71401433-D707-B745-94DD-74CDBCC8FC06}" xr6:coauthVersionLast="36" xr6:coauthVersionMax="36" xr10:uidLastSave="{00000000-0000-0000-0000-000000000000}"/>
  <bookViews>
    <workbookView xWindow="120" yWindow="460" windowWidth="25600" windowHeight="17540" xr2:uid="{00000000-000D-0000-FFFF-FFFF00000000}"/>
  </bookViews>
  <sheets>
    <sheet name="Budget Revision" sheetId="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7" i="2" l="1"/>
  <c r="I35" i="2"/>
  <c r="H35" i="2"/>
  <c r="H27" i="2"/>
  <c r="Q28" i="2" l="1"/>
  <c r="Q46" i="2" l="1"/>
  <c r="I12" i="2"/>
  <c r="Q14" i="2"/>
  <c r="Q16" i="2"/>
  <c r="Q35" i="2" l="1"/>
  <c r="I20" i="2"/>
  <c r="I22" i="2" s="1"/>
  <c r="I43" i="2"/>
  <c r="Q40" i="2"/>
  <c r="Q41" i="2"/>
  <c r="Q21" i="2"/>
  <c r="J43" i="2"/>
  <c r="K43" i="2"/>
  <c r="L43" i="2"/>
  <c r="M43" i="2"/>
  <c r="N43" i="2"/>
  <c r="O43" i="2"/>
  <c r="P43" i="2"/>
  <c r="L12" i="2"/>
  <c r="L20" i="2" s="1"/>
  <c r="L22" i="2" s="1"/>
  <c r="L44" i="2" s="1"/>
  <c r="L47" i="2" s="1"/>
  <c r="M12" i="2"/>
  <c r="M20" i="2" s="1"/>
  <c r="M22" i="2" s="1"/>
  <c r="M44" i="2" s="1"/>
  <c r="M47" i="2" s="1"/>
  <c r="N12" i="2"/>
  <c r="N20" i="2" s="1"/>
  <c r="N22" i="2" s="1"/>
  <c r="N44" i="2" s="1"/>
  <c r="N47" i="2" s="1"/>
  <c r="P12" i="2"/>
  <c r="P20" i="2" s="1"/>
  <c r="P22" i="2" s="1"/>
  <c r="P44" i="2" s="1"/>
  <c r="P47" i="2" s="1"/>
  <c r="H12" i="2"/>
  <c r="G12" i="2"/>
  <c r="F12" i="2"/>
  <c r="E12" i="2"/>
  <c r="H20" i="2" l="1"/>
  <c r="H22" i="2" s="1"/>
  <c r="I44" i="2"/>
  <c r="I49" i="2" s="1"/>
  <c r="Q12" i="2"/>
  <c r="Q37" i="2"/>
  <c r="H43" i="2"/>
  <c r="Q48" i="2"/>
  <c r="Q42" i="2"/>
  <c r="Q39" i="2"/>
  <c r="Q38" i="2"/>
  <c r="Q29" i="2"/>
  <c r="Q27" i="2"/>
  <c r="Q19" i="2"/>
  <c r="J18" i="2"/>
  <c r="K18" i="2" s="1"/>
  <c r="Q17" i="2"/>
  <c r="J17" i="2"/>
  <c r="J16" i="2"/>
  <c r="Q15" i="2"/>
  <c r="Q11" i="2"/>
  <c r="Q10" i="2"/>
  <c r="O9" i="2"/>
  <c r="J9" i="2"/>
  <c r="K9" i="2" s="1"/>
  <c r="O8" i="2"/>
  <c r="J8" i="2"/>
  <c r="K8" i="2" s="1"/>
  <c r="O7" i="2"/>
  <c r="J7" i="2"/>
  <c r="K7" i="2" s="1"/>
  <c r="O6" i="2"/>
  <c r="J6" i="2"/>
  <c r="Q20" i="2" l="1"/>
  <c r="H44" i="2"/>
  <c r="O12" i="2"/>
  <c r="O20" i="2" s="1"/>
  <c r="O22" i="2" s="1"/>
  <c r="O44" i="2" s="1"/>
  <c r="O47" i="2" s="1"/>
  <c r="I47" i="2"/>
  <c r="J12" i="2"/>
  <c r="J20" i="2"/>
  <c r="J22" i="2" s="1"/>
  <c r="J44" i="2" s="1"/>
  <c r="J47" i="2" s="1"/>
  <c r="Q43" i="2"/>
  <c r="Q8" i="2"/>
  <c r="Q9" i="2"/>
  <c r="K16" i="2"/>
  <c r="Q18" i="2"/>
  <c r="Q7" i="2"/>
  <c r="K6" i="2"/>
  <c r="K12" i="2" s="1"/>
  <c r="H47" i="2" l="1"/>
  <c r="H49" i="2"/>
  <c r="K20" i="2"/>
  <c r="K22" i="2" s="1"/>
  <c r="K44" i="2" s="1"/>
  <c r="K47" i="2" s="1"/>
  <c r="Q6" i="2"/>
  <c r="Q22" i="2" s="1"/>
  <c r="Q44" i="2" s="1"/>
  <c r="Q47" i="2" s="1"/>
  <c r="Q49" i="2" l="1"/>
</calcChain>
</file>

<file path=xl/sharedStrings.xml><?xml version="1.0" encoding="utf-8"?>
<sst xmlns="http://schemas.openxmlformats.org/spreadsheetml/2006/main" count="60" uniqueCount="59">
  <si>
    <t>Salary</t>
  </si>
  <si>
    <t>Fringe</t>
  </si>
  <si>
    <t>Start Date</t>
  </si>
  <si>
    <t>Sarah Grace Student</t>
  </si>
  <si>
    <t>Sarah Grace Grad Asst</t>
  </si>
  <si>
    <t>Ryan Barrs</t>
  </si>
  <si>
    <t>Ying Mei</t>
  </si>
  <si>
    <t>Scanner, gas controller, microscope, computer</t>
  </si>
  <si>
    <t>4. COMPUTER SERVICES</t>
  </si>
  <si>
    <t>1. Stipend</t>
  </si>
  <si>
    <t>2. Travel</t>
  </si>
  <si>
    <t>3. Subsistence</t>
  </si>
  <si>
    <t>4. Other</t>
  </si>
  <si>
    <t>F. PARTICIPANT SUPPORT COSTS</t>
  </si>
  <si>
    <t>Total Number of Participants</t>
  </si>
  <si>
    <t>D.  EQUIPMENT (LIST ITEM AND DOLLAR AMOUNT FOR EACH ITEM EXCEEDING $5,000.)</t>
  </si>
  <si>
    <t>TOTAL EQUIPMENT</t>
  </si>
  <si>
    <t>2.  FOREIGN</t>
  </si>
  <si>
    <t>TOTAL PARTICIPANT COSTS</t>
  </si>
  <si>
    <r>
      <rPr>
        <sz val="10"/>
        <color rgb="FF010202"/>
        <rFont val="Arial"/>
        <family val="2"/>
      </rPr>
      <t>NSF-Funded Person-months</t>
    </r>
  </si>
  <si>
    <r>
      <rPr>
        <sz val="10"/>
        <color rgb="FF010202"/>
        <rFont val="Arial"/>
        <family val="2"/>
      </rPr>
      <t>CAL</t>
    </r>
  </si>
  <si>
    <r>
      <rPr>
        <sz val="10"/>
        <color rgb="FF010202"/>
        <rFont val="Arial"/>
        <family val="2"/>
      </rPr>
      <t>ACAD</t>
    </r>
  </si>
  <si>
    <r>
      <rPr>
        <sz val="10"/>
        <color rgb="FF010202"/>
        <rFont val="Arial"/>
        <family val="2"/>
      </rPr>
      <t>SUMR</t>
    </r>
  </si>
  <si>
    <r>
      <t>5.  (</t>
    </r>
    <r>
      <rPr>
        <b/>
        <sz val="10"/>
        <color rgb="FF010202"/>
        <rFont val="Arial"/>
        <family val="2"/>
      </rPr>
      <t xml:space="preserve">      </t>
    </r>
    <r>
      <rPr>
        <sz val="10"/>
        <color rgb="FF010202"/>
        <rFont val="Arial"/>
        <family val="2"/>
      </rPr>
      <t>) SECRETARIAL - CLERICAL (IF CHARGED DIRECTLY)</t>
    </r>
  </si>
  <si>
    <r>
      <t>6.  (</t>
    </r>
    <r>
      <rPr>
        <b/>
        <sz val="10"/>
        <color rgb="FF010202"/>
        <rFont val="Arial"/>
        <family val="2"/>
      </rPr>
      <t xml:space="preserve">      </t>
    </r>
    <r>
      <rPr>
        <sz val="10"/>
        <color rgb="FF010202"/>
        <rFont val="Arial"/>
        <family val="2"/>
      </rPr>
      <t>) OTHER</t>
    </r>
  </si>
  <si>
    <r>
      <rPr>
        <sz val="10"/>
        <color rgb="FF010202"/>
        <rFont val="Arial"/>
        <family val="2"/>
      </rPr>
      <t>TOTAL SALARIES AND WAGES (A + B)</t>
    </r>
  </si>
  <si>
    <r>
      <rPr>
        <sz val="10"/>
        <color rgb="FF010202"/>
        <rFont val="Arial"/>
        <family val="2"/>
      </rPr>
      <t>TOTAL SALARIES, WAGES AND FRINGE BENEFITS (A + B + C)</t>
    </r>
  </si>
  <si>
    <r>
      <rPr>
        <sz val="10"/>
        <color rgb="FF010202"/>
        <rFont val="Arial"/>
        <family val="2"/>
      </rPr>
      <t>2. PUBLICATION/DOCUMENTATION/DISSEMINATION</t>
    </r>
  </si>
  <si>
    <r>
      <rPr>
        <sz val="10"/>
        <color rgb="FF010202"/>
        <rFont val="Arial"/>
        <family val="2"/>
      </rPr>
      <t>5. SUBAWARDS</t>
    </r>
  </si>
  <si>
    <r>
      <rPr>
        <sz val="10"/>
        <color rgb="FF010202"/>
        <rFont val="Arial"/>
        <family val="2"/>
      </rPr>
      <t>TOTAL OTHER DIRECT COSTS</t>
    </r>
  </si>
  <si>
    <t>MADE IN SC</t>
  </si>
  <si>
    <t>TOTAL INDIRECT COSTS (F&amp;A)</t>
  </si>
  <si>
    <t xml:space="preserve">I.    INDIRECT COSTS (F&amp;A) (SPECIFY RATE AND BASE) 
</t>
  </si>
  <si>
    <t>1. MATERIALS AND SUPPLIES</t>
  </si>
  <si>
    <t>3. CONSULTANT SERVICES</t>
  </si>
  <si>
    <t>6. OTHER</t>
  </si>
  <si>
    <t>K.  SMALL BUSINESS FEE</t>
  </si>
  <si>
    <r>
      <rPr>
        <b/>
        <sz val="10"/>
        <color rgb="FF010202"/>
        <rFont val="Arial"/>
        <family val="2"/>
      </rPr>
      <t>B.  OTHER PERSONNEL (SHOW NUMBERS IN BRACKETS)</t>
    </r>
  </si>
  <si>
    <r>
      <rPr>
        <b/>
        <sz val="10"/>
        <color rgb="FF010202"/>
        <rFont val="Arial"/>
        <family val="2"/>
      </rPr>
      <t>C.  FRINGE BENEFITS (IF CHARGED AS DIRECT COSTS)</t>
    </r>
  </si>
  <si>
    <r>
      <rPr>
        <b/>
        <sz val="10"/>
        <color rgb="FF010202"/>
        <rFont val="Arial"/>
        <family val="2"/>
      </rPr>
      <t xml:space="preserve">E.  TRAVEL  </t>
    </r>
    <r>
      <rPr>
        <sz val="10"/>
        <color rgb="FF010202"/>
        <rFont val="Arial"/>
        <family val="2"/>
      </rPr>
      <t xml:space="preserve">    1.  DOMESTIC (INCL. CANADA, MEXICO AND U.S. POSSESSIONS)</t>
    </r>
  </si>
  <si>
    <r>
      <rPr>
        <b/>
        <sz val="10"/>
        <color rgb="FF010202"/>
        <rFont val="Arial"/>
        <family val="2"/>
      </rPr>
      <t>G.  OTHER DIRECT COSTS</t>
    </r>
  </si>
  <si>
    <r>
      <rPr>
        <b/>
        <sz val="10"/>
        <color rgb="FF010202"/>
        <rFont val="Arial"/>
        <family val="2"/>
      </rPr>
      <t>H.  TOTAL DIRECT COSTS (A THROUGH G)</t>
    </r>
  </si>
  <si>
    <r>
      <rPr>
        <b/>
        <sz val="10"/>
        <color rgb="FF010202"/>
        <rFont val="Arial"/>
        <family val="2"/>
      </rPr>
      <t>J.  TOTAL DIRECT AND INDIRECT COSTS (H + I)</t>
    </r>
  </si>
  <si>
    <t>6.  (      ) OTHERS (LIST INDIVIDUALLY ON BUDGET EXPLANATION PAGE)</t>
  </si>
  <si>
    <t>Months</t>
  </si>
  <si>
    <r>
      <t xml:space="preserve">A.  SENIOR PERSONNEL: PI/PD, Co-PIs, Faculty and Other Senior Associates  </t>
    </r>
    <r>
      <rPr>
        <sz val="10"/>
        <color rgb="FF010202"/>
        <rFont val="Arial"/>
        <family val="2"/>
      </rPr>
      <t xml:space="preserve"> List each separately with name and title. (A.7. Show  number in brackets)</t>
    </r>
  </si>
  <si>
    <t>PROPOSAL BUDGET REVISION – YEAR 1</t>
  </si>
  <si>
    <t>L.  AMOUNT OF THIS REQUEST (J) OR (J MINUS K)</t>
  </si>
  <si>
    <t>Difference</t>
  </si>
  <si>
    <t>Starting Budget</t>
  </si>
  <si>
    <t>Revised Budget</t>
  </si>
  <si>
    <t xml:space="preserve">PRINCIPAL INVESTIGATOR/PROJECT DIRECTOR
</t>
  </si>
  <si>
    <t xml:space="preserve">ORGANIZATION
</t>
  </si>
  <si>
    <t>7.  (     ) TOTAL SENIOR PERSONNEL (1-6)</t>
  </si>
  <si>
    <t>1.  (    ) POSTDOCTORAL ASSOCIATES</t>
  </si>
  <si>
    <r>
      <t>2.  (</t>
    </r>
    <r>
      <rPr>
        <b/>
        <sz val="10"/>
        <color rgb="FF010202"/>
        <rFont val="Arial"/>
        <family val="2"/>
      </rPr>
      <t xml:space="preserve">    </t>
    </r>
    <r>
      <rPr>
        <sz val="10"/>
        <color rgb="FF010202"/>
        <rFont val="Arial"/>
        <family val="2"/>
      </rPr>
      <t>) OTHER PROFESSIONALS (TECHNICIAN, PROGRAMMER, ETC.)</t>
    </r>
  </si>
  <si>
    <r>
      <t>3.  (</t>
    </r>
    <r>
      <rPr>
        <b/>
        <sz val="10"/>
        <color rgb="FF010202"/>
        <rFont val="Arial"/>
        <family val="2"/>
      </rPr>
      <t xml:space="preserve">    </t>
    </r>
    <r>
      <rPr>
        <sz val="10"/>
        <color rgb="FF010202"/>
        <rFont val="Arial"/>
        <family val="2"/>
      </rPr>
      <t>) GRADUATE STUDENTS</t>
    </r>
  </si>
  <si>
    <r>
      <t>4.  (</t>
    </r>
    <r>
      <rPr>
        <b/>
        <sz val="10"/>
        <color rgb="FF010202"/>
        <rFont val="Arial"/>
        <family val="2"/>
      </rPr>
      <t xml:space="preserve">    </t>
    </r>
    <r>
      <rPr>
        <sz val="10"/>
        <color rgb="FF010202"/>
        <rFont val="Arial"/>
        <family val="2"/>
      </rPr>
      <t>) UNDERGRADUATE STUDENTS</t>
    </r>
  </si>
  <si>
    <t>Enter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</si>
</sst>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8" formatCode="_(* #,##0_);_(* \(#,##0\);_(* &quot;-&quot;??_);_(@_)"/>
  </numFmts>
  <fonts count="10">
    <font>
      <sz val="10"/>
      <color rgb="FF000000"/>
      <name val="Times New Roman"/>
      <charset val="204"/>
    </font>
    <font>
      <b/>
      <sz val="10"/>
      <color rgb="FF010202"/>
      <name val="Arial"/>
      <family val="2"/>
    </font>
    <font>
      <sz val="10"/>
      <color rgb="FF000000"/>
      <name val="Times New Roman"/>
      <family val="1"/>
    </font>
    <font>
      <sz val="10"/>
      <color rgb="FF01020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2"/>
      <color rgb="FF010202"/>
      <name val="Arial"/>
      <family val="2"/>
    </font>
    <font>
      <b/>
      <sz val="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ECDCD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10202"/>
      </bottom>
      <diagonal/>
    </border>
    <border>
      <left style="thin">
        <color rgb="FF010202"/>
      </left>
      <right style="thin">
        <color rgb="FF010202"/>
      </right>
      <top style="thin">
        <color rgb="FF010202"/>
      </top>
      <bottom style="thin">
        <color rgb="FF010202"/>
      </bottom>
      <diagonal/>
    </border>
    <border>
      <left style="thin">
        <color rgb="FF010202"/>
      </left>
      <right/>
      <top style="thin">
        <color rgb="FF010202"/>
      </top>
      <bottom style="thin">
        <color rgb="FF010202"/>
      </bottom>
      <diagonal/>
    </border>
    <border>
      <left/>
      <right/>
      <top style="thin">
        <color rgb="FF010202"/>
      </top>
      <bottom style="thin">
        <color rgb="FF010202"/>
      </bottom>
      <diagonal/>
    </border>
    <border>
      <left/>
      <right style="thin">
        <color rgb="FF010202"/>
      </right>
      <top style="thin">
        <color rgb="FF010202"/>
      </top>
      <bottom style="thin">
        <color rgb="FF010202"/>
      </bottom>
      <diagonal/>
    </border>
    <border>
      <left/>
      <right/>
      <top style="thin">
        <color rgb="FF010202"/>
      </top>
      <bottom/>
      <diagonal/>
    </border>
    <border>
      <left/>
      <right style="thin">
        <color rgb="FF010202"/>
      </right>
      <top style="thin">
        <color rgb="FF01020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10202"/>
      </bottom>
      <diagonal/>
    </border>
    <border>
      <left style="thin">
        <color indexed="64"/>
      </left>
      <right/>
      <top style="thin">
        <color rgb="FF010202"/>
      </top>
      <bottom style="thin">
        <color rgb="FF010202"/>
      </bottom>
      <diagonal/>
    </border>
    <border>
      <left style="thin">
        <color indexed="64"/>
      </left>
      <right/>
      <top style="thin">
        <color rgb="FF01020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10202"/>
      </top>
      <bottom style="thin">
        <color rgb="FF01020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1020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10202"/>
      </bottom>
      <diagonal/>
    </border>
    <border>
      <left/>
      <right/>
      <top style="thin">
        <color indexed="64"/>
      </top>
      <bottom style="thin">
        <color rgb="FF010202"/>
      </bottom>
      <diagonal/>
    </border>
    <border>
      <left style="thin">
        <color indexed="64"/>
      </left>
      <right style="thin">
        <color rgb="FF010202"/>
      </right>
      <top style="thin">
        <color rgb="FF010202"/>
      </top>
      <bottom style="thin">
        <color rgb="FF010202"/>
      </bottom>
      <diagonal/>
    </border>
    <border>
      <left style="thin">
        <color indexed="64"/>
      </left>
      <right style="thin">
        <color rgb="FF010202"/>
      </right>
      <top style="thin">
        <color rgb="FF010202"/>
      </top>
      <bottom style="thin">
        <color indexed="64"/>
      </bottom>
      <diagonal/>
    </border>
    <border>
      <left style="thin">
        <color rgb="FF010202"/>
      </left>
      <right style="thin">
        <color rgb="FF010202"/>
      </right>
      <top style="thin">
        <color rgb="FF01020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10202"/>
      </top>
      <bottom/>
      <diagonal/>
    </border>
    <border>
      <left style="thin">
        <color rgb="FF010202"/>
      </left>
      <right/>
      <top style="thin">
        <color rgb="FF01020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10202"/>
      </left>
      <right/>
      <top style="thin">
        <color indexed="64"/>
      </top>
      <bottom/>
      <diagonal/>
    </border>
    <border>
      <left/>
      <right style="thin">
        <color rgb="FF010202"/>
      </right>
      <top style="thin">
        <color indexed="64"/>
      </top>
      <bottom style="thin">
        <color rgb="FF010202"/>
      </bottom>
      <diagonal/>
    </border>
    <border>
      <left style="thin">
        <color indexed="64"/>
      </left>
      <right/>
      <top style="thin">
        <color rgb="FF010202"/>
      </top>
      <bottom/>
      <diagonal/>
    </border>
    <border>
      <left/>
      <right/>
      <top style="thin">
        <color rgb="FF010202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8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168" fontId="5" fillId="0" borderId="0" xfId="1" applyNumberFormat="1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64" fontId="3" fillId="0" borderId="22" xfId="0" applyNumberFormat="1" applyFont="1" applyFill="1" applyBorder="1" applyAlignment="1">
      <alignment horizontal="center" vertical="top" wrapText="1"/>
    </xf>
    <xf numFmtId="164" fontId="3" fillId="0" borderId="23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26" xfId="0" applyFont="1" applyFill="1" applyBorder="1" applyAlignment="1">
      <alignment horizontal="left" vertical="top" wrapText="1" indent="5"/>
    </xf>
    <xf numFmtId="0" fontId="4" fillId="0" borderId="3" xfId="0" applyFont="1" applyFill="1" applyBorder="1" applyAlignment="1">
      <alignment horizontal="left" vertical="top" wrapText="1"/>
    </xf>
    <xf numFmtId="164" fontId="3" fillId="0" borderId="33" xfId="0" applyNumberFormat="1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168" fontId="7" fillId="0" borderId="34" xfId="1" applyNumberFormat="1" applyFont="1" applyFill="1" applyBorder="1" applyAlignment="1">
      <alignment horizontal="center" vertical="top"/>
    </xf>
    <xf numFmtId="0" fontId="7" fillId="0" borderId="34" xfId="0" applyFont="1" applyFill="1" applyBorder="1" applyAlignment="1">
      <alignment horizontal="center" vertical="top"/>
    </xf>
    <xf numFmtId="168" fontId="7" fillId="0" borderId="13" xfId="1" applyNumberFormat="1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3" fontId="3" fillId="5" borderId="16" xfId="0" applyNumberFormat="1" applyFont="1" applyFill="1" applyBorder="1" applyAlignment="1">
      <alignment horizontal="right" vertical="top" wrapText="1"/>
    </xf>
    <xf numFmtId="3" fontId="3" fillId="6" borderId="16" xfId="0" applyNumberFormat="1" applyFont="1" applyFill="1" applyBorder="1" applyAlignment="1">
      <alignment horizontal="right" vertical="top" wrapText="1"/>
    </xf>
    <xf numFmtId="168" fontId="5" fillId="0" borderId="16" xfId="1" applyNumberFormat="1" applyFont="1" applyFill="1" applyBorder="1" applyAlignment="1">
      <alignment horizontal="right" vertical="top"/>
    </xf>
    <xf numFmtId="0" fontId="5" fillId="0" borderId="16" xfId="0" applyFont="1" applyFill="1" applyBorder="1" applyAlignment="1">
      <alignment horizontal="right" vertical="top"/>
    </xf>
    <xf numFmtId="168" fontId="3" fillId="0" borderId="16" xfId="1" applyNumberFormat="1" applyFont="1" applyFill="1" applyBorder="1" applyAlignment="1">
      <alignment horizontal="right" vertical="top" wrapText="1"/>
    </xf>
    <xf numFmtId="3" fontId="3" fillId="0" borderId="16" xfId="0" applyNumberFormat="1" applyFont="1" applyFill="1" applyBorder="1" applyAlignment="1">
      <alignment horizontal="right" vertical="top" wrapText="1"/>
    </xf>
    <xf numFmtId="168" fontId="5" fillId="0" borderId="16" xfId="1" applyNumberFormat="1" applyFont="1" applyFill="1" applyBorder="1" applyAlignment="1">
      <alignment horizontal="right" vertical="top" wrapText="1"/>
    </xf>
    <xf numFmtId="3" fontId="3" fillId="5" borderId="13" xfId="0" applyNumberFormat="1" applyFont="1" applyFill="1" applyBorder="1" applyAlignment="1">
      <alignment horizontal="right" vertical="top" wrapText="1"/>
    </xf>
    <xf numFmtId="3" fontId="3" fillId="6" borderId="13" xfId="0" applyNumberFormat="1" applyFont="1" applyFill="1" applyBorder="1" applyAlignment="1">
      <alignment horizontal="right" vertical="top" wrapText="1"/>
    </xf>
    <xf numFmtId="3" fontId="3" fillId="0" borderId="13" xfId="0" applyNumberFormat="1" applyFont="1" applyFill="1" applyBorder="1" applyAlignment="1">
      <alignment horizontal="right" vertical="top" wrapText="1"/>
    </xf>
    <xf numFmtId="3" fontId="3" fillId="5" borderId="31" xfId="0" applyNumberFormat="1" applyFont="1" applyFill="1" applyBorder="1" applyAlignment="1">
      <alignment horizontal="right" vertical="top" wrapText="1"/>
    </xf>
    <xf numFmtId="3" fontId="3" fillId="6" borderId="31" xfId="0" applyNumberFormat="1" applyFont="1" applyFill="1" applyBorder="1" applyAlignment="1">
      <alignment horizontal="right" vertical="top" wrapText="1"/>
    </xf>
    <xf numFmtId="168" fontId="5" fillId="0" borderId="31" xfId="1" applyNumberFormat="1" applyFont="1" applyFill="1" applyBorder="1" applyAlignment="1">
      <alignment horizontal="right" vertical="top"/>
    </xf>
    <xf numFmtId="0" fontId="5" fillId="0" borderId="31" xfId="0" applyFont="1" applyFill="1" applyBorder="1" applyAlignment="1">
      <alignment horizontal="right" vertical="top"/>
    </xf>
    <xf numFmtId="168" fontId="3" fillId="0" borderId="31" xfId="1" applyNumberFormat="1" applyFont="1" applyFill="1" applyBorder="1" applyAlignment="1">
      <alignment horizontal="right" vertical="top" wrapText="1"/>
    </xf>
    <xf numFmtId="3" fontId="5" fillId="5" borderId="11" xfId="0" applyNumberFormat="1" applyFont="1" applyFill="1" applyBorder="1" applyAlignment="1">
      <alignment horizontal="right" vertical="top" wrapText="1"/>
    </xf>
    <xf numFmtId="168" fontId="5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3" fontId="5" fillId="6" borderId="14" xfId="0" applyNumberFormat="1" applyFont="1" applyFill="1" applyBorder="1" applyAlignment="1">
      <alignment horizontal="right" vertical="top" wrapText="1"/>
    </xf>
    <xf numFmtId="0" fontId="4" fillId="0" borderId="11" xfId="0" applyFont="1" applyFill="1" applyBorder="1" applyAlignment="1">
      <alignment horizontal="left" vertical="top" wrapText="1" indent="5"/>
    </xf>
    <xf numFmtId="0" fontId="4" fillId="0" borderId="37" xfId="0" applyFont="1" applyFill="1" applyBorder="1" applyAlignment="1">
      <alignment horizontal="left" vertical="top" wrapText="1" indent="5"/>
    </xf>
    <xf numFmtId="0" fontId="7" fillId="5" borderId="13" xfId="0" applyFont="1" applyFill="1" applyBorder="1" applyAlignment="1">
      <alignment horizontal="center" vertical="center" wrapText="1"/>
    </xf>
    <xf numFmtId="15" fontId="9" fillId="5" borderId="16" xfId="0" applyNumberFormat="1" applyFont="1" applyFill="1" applyBorder="1" applyAlignment="1">
      <alignment horizontal="center" vertical="center" wrapText="1"/>
    </xf>
    <xf numFmtId="15" fontId="9" fillId="6" borderId="13" xfId="0" applyNumberFormat="1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left" vertical="top" wrapText="1" indent="3"/>
    </xf>
    <xf numFmtId="0" fontId="4" fillId="0" borderId="4" xfId="0" applyFont="1" applyFill="1" applyBorder="1" applyAlignment="1">
      <alignment horizontal="left" vertical="top" wrapText="1" indent="3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3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 indent="2"/>
    </xf>
    <xf numFmtId="0" fontId="4" fillId="0" borderId="30" xfId="0" applyFont="1" applyFill="1" applyBorder="1" applyAlignment="1">
      <alignment horizontal="left" vertical="top" wrapText="1" indent="2"/>
    </xf>
    <xf numFmtId="0" fontId="4" fillId="0" borderId="25" xfId="0" applyFont="1" applyFill="1" applyBorder="1" applyAlignment="1">
      <alignment horizontal="left" vertical="top" wrapText="1" indent="2"/>
    </xf>
    <xf numFmtId="0" fontId="5" fillId="2" borderId="27" xfId="0" applyFont="1" applyFill="1" applyBorder="1" applyAlignment="1">
      <alignment horizontal="right" vertical="top" wrapText="1"/>
    </xf>
    <xf numFmtId="0" fontId="5" fillId="2" borderId="28" xfId="0" applyFont="1" applyFill="1" applyBorder="1" applyAlignment="1">
      <alignment horizontal="right" vertical="top" wrapText="1"/>
    </xf>
    <xf numFmtId="168" fontId="5" fillId="4" borderId="29" xfId="1" applyNumberFormat="1" applyFont="1" applyFill="1" applyBorder="1" applyAlignment="1">
      <alignment horizontal="right" vertical="top" wrapText="1"/>
    </xf>
    <xf numFmtId="168" fontId="5" fillId="4" borderId="30" xfId="1" applyNumberFormat="1" applyFont="1" applyFill="1" applyBorder="1" applyAlignment="1">
      <alignment horizontal="right" vertical="top" wrapText="1"/>
    </xf>
    <xf numFmtId="168" fontId="5" fillId="4" borderId="25" xfId="1" applyNumberFormat="1" applyFont="1" applyFill="1" applyBorder="1" applyAlignment="1">
      <alignment horizontal="right" vertical="top" wrapText="1"/>
    </xf>
    <xf numFmtId="0" fontId="5" fillId="3" borderId="35" xfId="0" applyFont="1" applyFill="1" applyBorder="1" applyAlignment="1">
      <alignment horizontal="center" vertical="top" wrapText="1"/>
    </xf>
    <xf numFmtId="0" fontId="5" fillId="3" borderId="34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4" borderId="24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1" fillId="0" borderId="37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6" fillId="0" borderId="38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 indent="3"/>
    </xf>
    <xf numFmtId="0" fontId="3" fillId="0" borderId="4" xfId="0" applyFont="1" applyFill="1" applyBorder="1" applyAlignment="1">
      <alignment horizontal="left" vertical="top" wrapText="1" indent="3"/>
    </xf>
    <xf numFmtId="0" fontId="4" fillId="0" borderId="11" xfId="0" applyFont="1" applyFill="1" applyBorder="1" applyAlignment="1">
      <alignment horizontal="left" vertical="top" wrapText="1" indent="7"/>
    </xf>
    <xf numFmtId="0" fontId="4" fillId="0" borderId="4" xfId="0" applyFont="1" applyFill="1" applyBorder="1" applyAlignment="1">
      <alignment horizontal="left" vertical="top" wrapText="1" indent="7"/>
    </xf>
    <xf numFmtId="0" fontId="6" fillId="0" borderId="3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 indent="10"/>
    </xf>
    <xf numFmtId="0" fontId="3" fillId="0" borderId="4" xfId="0" applyFont="1" applyFill="1" applyBorder="1" applyAlignment="1">
      <alignment horizontal="left" vertical="top" wrapText="1" indent="10"/>
    </xf>
    <xf numFmtId="0" fontId="4" fillId="0" borderId="4" xfId="0" applyFont="1" applyFill="1" applyBorder="1" applyAlignment="1">
      <alignment horizontal="left" vertical="top" wrapText="1" indent="10"/>
    </xf>
    <xf numFmtId="0" fontId="4" fillId="0" borderId="10" xfId="0" applyFont="1" applyFill="1" applyBorder="1" applyAlignment="1">
      <alignment horizontal="left" vertical="top" wrapText="1" indent="7"/>
    </xf>
    <xf numFmtId="0" fontId="4" fillId="0" borderId="1" xfId="0" applyFont="1" applyFill="1" applyBorder="1" applyAlignment="1">
      <alignment horizontal="left" vertical="top" wrapText="1" indent="7"/>
    </xf>
    <xf numFmtId="0" fontId="4" fillId="0" borderId="2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 indent="2"/>
    </xf>
    <xf numFmtId="0" fontId="4" fillId="0" borderId="4" xfId="0" applyFont="1" applyFill="1" applyBorder="1" applyAlignment="1">
      <alignment horizontal="left" vertical="top" wrapText="1" indent="2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vertical="top" wrapText="1"/>
    </xf>
    <xf numFmtId="0" fontId="0" fillId="0" borderId="34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30" xfId="0" applyFill="1" applyBorder="1" applyAlignment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top" wrapText="1" indent="3"/>
    </xf>
    <xf numFmtId="0" fontId="4" fillId="0" borderId="20" xfId="0" applyFont="1" applyFill="1" applyBorder="1" applyAlignment="1">
      <alignment horizontal="left" vertical="top" wrapText="1" indent="3"/>
    </xf>
    <xf numFmtId="0" fontId="6" fillId="0" borderId="11" xfId="0" applyFont="1" applyFill="1" applyBorder="1" applyAlignment="1">
      <alignment horizontal="left" vertical="top" wrapText="1" indent="1"/>
    </xf>
    <xf numFmtId="0" fontId="6" fillId="0" borderId="4" xfId="0" applyFont="1" applyFill="1" applyBorder="1" applyAlignment="1">
      <alignment horizontal="left" vertical="top" wrapText="1" indent="1"/>
    </xf>
    <xf numFmtId="0" fontId="6" fillId="0" borderId="5" xfId="0" applyFont="1" applyFill="1" applyBorder="1" applyAlignment="1">
      <alignment horizontal="left" vertical="top" wrapText="1" indent="1"/>
    </xf>
    <xf numFmtId="0" fontId="0" fillId="0" borderId="0" xfId="0"/>
    <xf numFmtId="0" fontId="0" fillId="0" borderId="0" xfId="0"/>
    <xf numFmtId="0" fontId="3" fillId="0" borderId="37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164" fontId="3" fillId="0" borderId="2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3" xfId="0" applyNumberFormat="1" applyFont="1" applyFill="1" applyBorder="1" applyAlignment="1" applyProtection="1">
      <alignment horizontal="center" vertical="top" wrapText="1"/>
      <protection locked="0"/>
    </xf>
    <xf numFmtId="3" fontId="3" fillId="5" borderId="16" xfId="0" applyNumberFormat="1" applyFont="1" applyFill="1" applyBorder="1" applyAlignment="1" applyProtection="1">
      <alignment horizontal="right" vertical="top" wrapText="1"/>
      <protection locked="0"/>
    </xf>
    <xf numFmtId="3" fontId="3" fillId="6" borderId="16" xfId="0" applyNumberFormat="1" applyFont="1" applyFill="1" applyBorder="1" applyAlignment="1" applyProtection="1">
      <alignment horizontal="right" vertical="top" wrapText="1"/>
      <protection locked="0"/>
    </xf>
    <xf numFmtId="168" fontId="5" fillId="0" borderId="16" xfId="1" applyNumberFormat="1" applyFont="1" applyFill="1" applyBorder="1" applyAlignment="1" applyProtection="1">
      <alignment horizontal="right" vertical="top"/>
      <protection locked="0"/>
    </xf>
    <xf numFmtId="0" fontId="5" fillId="0" borderId="16" xfId="0" applyFont="1" applyFill="1" applyBorder="1" applyAlignment="1" applyProtection="1">
      <alignment horizontal="right" vertical="top"/>
      <protection locked="0"/>
    </xf>
    <xf numFmtId="168" fontId="3" fillId="0" borderId="16" xfId="1" applyNumberFormat="1" applyFont="1" applyFill="1" applyBorder="1" applyAlignment="1" applyProtection="1">
      <alignment horizontal="righ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 indent="3"/>
      <protection locked="0"/>
    </xf>
    <xf numFmtId="0" fontId="4" fillId="0" borderId="4" xfId="0" applyFont="1" applyFill="1" applyBorder="1" applyAlignment="1" applyProtection="1">
      <alignment horizontal="left" vertical="top" wrapText="1" indent="3"/>
      <protection locked="0"/>
    </xf>
    <xf numFmtId="10" fontId="5" fillId="0" borderId="16" xfId="2" applyNumberFormat="1" applyFont="1" applyFill="1" applyBorder="1" applyAlignment="1" applyProtection="1">
      <alignment horizontal="right" vertical="top" wrapText="1"/>
      <protection locked="0"/>
    </xf>
    <xf numFmtId="14" fontId="5" fillId="0" borderId="16" xfId="0" applyNumberFormat="1" applyFont="1" applyFill="1" applyBorder="1" applyAlignment="1" applyProtection="1">
      <alignment horizontal="right" vertical="top"/>
      <protection locked="0"/>
    </xf>
    <xf numFmtId="10" fontId="5" fillId="0" borderId="16" xfId="2" applyNumberFormat="1" applyFont="1" applyFill="1" applyBorder="1" applyAlignment="1" applyProtection="1">
      <alignment horizontal="right" vertical="top"/>
      <protection locked="0"/>
    </xf>
    <xf numFmtId="0" fontId="3" fillId="0" borderId="11" xfId="0" applyFont="1" applyFill="1" applyBorder="1" applyAlignment="1" applyProtection="1">
      <alignment horizontal="left" vertical="top" wrapText="1" indent="3"/>
      <protection locked="0"/>
    </xf>
    <xf numFmtId="0" fontId="5" fillId="0" borderId="2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 indent="3"/>
      <protection locked="0"/>
    </xf>
    <xf numFmtId="9" fontId="5" fillId="0" borderId="16" xfId="2" applyFont="1" applyFill="1" applyBorder="1" applyAlignment="1" applyProtection="1">
      <alignment horizontal="right" vertical="top" wrapText="1"/>
      <protection locked="0"/>
    </xf>
    <xf numFmtId="168" fontId="5" fillId="0" borderId="16" xfId="1" applyNumberFormat="1" applyFont="1" applyFill="1" applyBorder="1" applyAlignment="1" applyProtection="1">
      <alignment horizontal="right" vertical="top" wrapText="1"/>
      <protection locked="0"/>
    </xf>
    <xf numFmtId="9" fontId="5" fillId="0" borderId="16" xfId="2" applyFont="1" applyFill="1" applyBorder="1" applyAlignment="1" applyProtection="1">
      <alignment horizontal="right" vertical="top"/>
      <protection locked="0"/>
    </xf>
    <xf numFmtId="3" fontId="3" fillId="0" borderId="16" xfId="0" applyNumberFormat="1" applyFont="1" applyFill="1" applyBorder="1" applyAlignment="1" applyProtection="1">
      <alignment horizontal="righ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 indent="5"/>
      <protection locked="0"/>
    </xf>
    <xf numFmtId="3" fontId="5" fillId="5" borderId="11" xfId="0" applyNumberFormat="1" applyFont="1" applyFill="1" applyBorder="1" applyAlignment="1" applyProtection="1">
      <alignment horizontal="center" vertical="top" wrapText="1"/>
      <protection locked="0"/>
    </xf>
    <xf numFmtId="3" fontId="5" fillId="6" borderId="14" xfId="0" applyNumberFormat="1" applyFont="1" applyFill="1" applyBorder="1" applyAlignment="1" applyProtection="1">
      <alignment horizontal="center" vertical="top" wrapText="1"/>
      <protection locked="0"/>
    </xf>
    <xf numFmtId="3" fontId="3" fillId="5" borderId="28" xfId="0" applyNumberFormat="1" applyFont="1" applyFill="1" applyBorder="1" applyAlignment="1" applyProtection="1">
      <alignment horizontal="right" vertical="top" wrapText="1"/>
      <protection locked="0"/>
    </xf>
    <xf numFmtId="3" fontId="3" fillId="6" borderId="28" xfId="0" applyNumberFormat="1" applyFont="1" applyFill="1" applyBorder="1" applyAlignment="1" applyProtection="1">
      <alignment horizontal="right"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showGridLines="0" showRowColHeaders="0" tabSelected="1" topLeftCell="A18" zoomScale="130" zoomScaleNormal="130" workbookViewId="0">
      <selection activeCell="H48" activeCellId="15" sqref="A2:E2 A3:E3 E11:Q11 A6:Q10 A11:D11 A12:D12 A14:G19 H14:Q19 H21:Q21 A24:C26 H28:Q28 B31:C34 B35:C35 H37:Q43 H46:Q46 H48:Q48"/>
    </sheetView>
  </sheetViews>
  <sheetFormatPr baseColWidth="10" defaultColWidth="9.3984375" defaultRowHeight="13"/>
  <cols>
    <col min="1" max="1" width="43.59765625" style="1" customWidth="1"/>
    <col min="2" max="2" width="11.59765625" style="1" customWidth="1"/>
    <col min="3" max="3" width="12" style="1" customWidth="1"/>
    <col min="4" max="4" width="13.3984375" style="1" customWidth="1"/>
    <col min="5" max="5" width="5.796875" style="1" customWidth="1"/>
    <col min="6" max="6" width="8" style="1" customWidth="1"/>
    <col min="7" max="7" width="6.796875" style="1" customWidth="1"/>
    <col min="8" max="8" width="10.796875" style="2" customWidth="1"/>
    <col min="9" max="9" width="11.3984375" style="2" bestFit="1" customWidth="1"/>
    <col min="10" max="11" width="9.3984375" style="3" hidden="1" customWidth="1"/>
    <col min="12" max="12" width="5.3984375" style="2" hidden="1" customWidth="1"/>
    <col min="13" max="13" width="10.3984375" style="2" hidden="1" customWidth="1"/>
    <col min="14" max="14" width="7.19921875" style="2" hidden="1" customWidth="1"/>
    <col min="15" max="16" width="9.3984375" style="2" hidden="1" customWidth="1"/>
    <col min="17" max="17" width="11" style="2" bestFit="1" customWidth="1"/>
    <col min="18" max="16384" width="9.3984375" style="1"/>
  </cols>
  <sheetData>
    <row r="1" spans="1:17" ht="30.75" customHeight="1">
      <c r="A1" s="106" t="s">
        <v>46</v>
      </c>
      <c r="B1" s="107"/>
      <c r="C1" s="107"/>
      <c r="D1" s="107"/>
      <c r="E1" s="108"/>
      <c r="F1" s="46" t="s">
        <v>30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</row>
    <row r="2" spans="1:17" ht="27" customHeight="1">
      <c r="A2" s="116" t="s">
        <v>52</v>
      </c>
      <c r="B2" s="117"/>
      <c r="C2" s="117"/>
      <c r="D2" s="118"/>
      <c r="E2" s="119"/>
      <c r="F2" s="49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ht="31.5" customHeight="1">
      <c r="A3" s="120" t="s">
        <v>51</v>
      </c>
      <c r="B3" s="121"/>
      <c r="C3" s="121"/>
      <c r="D3" s="122"/>
      <c r="E3" s="119"/>
      <c r="F3" s="49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 ht="28">
      <c r="A4" s="71" t="s">
        <v>45</v>
      </c>
      <c r="B4" s="72"/>
      <c r="C4" s="72"/>
      <c r="D4" s="70"/>
      <c r="E4" s="109" t="s">
        <v>19</v>
      </c>
      <c r="F4" s="110"/>
      <c r="G4" s="110"/>
      <c r="H4" s="39" t="s">
        <v>49</v>
      </c>
      <c r="I4" s="13" t="s">
        <v>50</v>
      </c>
      <c r="J4" s="14"/>
      <c r="K4" s="14"/>
      <c r="L4" s="15"/>
      <c r="M4" s="15"/>
      <c r="N4" s="15"/>
      <c r="O4" s="15"/>
      <c r="P4" s="15"/>
      <c r="Q4" s="44" t="s">
        <v>48</v>
      </c>
    </row>
    <row r="5" spans="1:17" ht="11.25" customHeight="1">
      <c r="A5" s="74"/>
      <c r="B5" s="75"/>
      <c r="C5" s="75"/>
      <c r="D5" s="75"/>
      <c r="E5" s="4" t="s">
        <v>20</v>
      </c>
      <c r="F5" s="5" t="s">
        <v>21</v>
      </c>
      <c r="G5" s="11" t="s">
        <v>22</v>
      </c>
      <c r="H5" s="40" t="s">
        <v>58</v>
      </c>
      <c r="I5" s="41" t="s">
        <v>58</v>
      </c>
      <c r="J5" s="16" t="s">
        <v>0</v>
      </c>
      <c r="K5" s="16" t="s">
        <v>1</v>
      </c>
      <c r="L5" s="17"/>
      <c r="M5" s="17" t="s">
        <v>2</v>
      </c>
      <c r="N5" s="17" t="s">
        <v>44</v>
      </c>
      <c r="O5" s="17"/>
      <c r="P5" s="17"/>
      <c r="Q5" s="45"/>
    </row>
    <row r="6" spans="1:17">
      <c r="A6" s="131">
        <v>1</v>
      </c>
      <c r="B6" s="132"/>
      <c r="C6" s="132"/>
      <c r="D6" s="132"/>
      <c r="E6" s="123"/>
      <c r="F6" s="124"/>
      <c r="G6" s="125">
        <v>0</v>
      </c>
      <c r="H6" s="126"/>
      <c r="I6" s="127"/>
      <c r="J6" s="128">
        <f>(L6*163549)*(N6/12)</f>
        <v>30529.146666666667</v>
      </c>
      <c r="K6" s="128">
        <f>J6*0.367</f>
        <v>11204.196826666666</v>
      </c>
      <c r="L6" s="133">
        <v>0.16</v>
      </c>
      <c r="M6" s="134">
        <v>43282</v>
      </c>
      <c r="N6" s="129">
        <v>14</v>
      </c>
      <c r="O6" s="135">
        <f>E6/12</f>
        <v>0</v>
      </c>
      <c r="P6" s="129"/>
      <c r="Q6" s="130">
        <f>I6-H6</f>
        <v>0</v>
      </c>
    </row>
    <row r="7" spans="1:17">
      <c r="A7" s="136">
        <v>2</v>
      </c>
      <c r="B7" s="132"/>
      <c r="C7" s="132"/>
      <c r="D7" s="132"/>
      <c r="E7" s="123"/>
      <c r="F7" s="124"/>
      <c r="G7" s="125"/>
      <c r="H7" s="126"/>
      <c r="I7" s="127"/>
      <c r="J7" s="128">
        <f>(110000*L7)*(N7/12)</f>
        <v>4830.8333333333339</v>
      </c>
      <c r="K7" s="128">
        <f t="shared" ref="K7:K9" si="0">J7*0.367</f>
        <v>1772.9158333333335</v>
      </c>
      <c r="L7" s="133">
        <v>5.2699999999999997E-2</v>
      </c>
      <c r="M7" s="134">
        <v>43405</v>
      </c>
      <c r="N7" s="129">
        <v>10</v>
      </c>
      <c r="O7" s="135">
        <f>E7/12</f>
        <v>0</v>
      </c>
      <c r="P7" s="129"/>
      <c r="Q7" s="130">
        <f t="shared" ref="Q7:Q48" si="1">I7-H7</f>
        <v>0</v>
      </c>
    </row>
    <row r="8" spans="1:17">
      <c r="A8" s="131">
        <v>3</v>
      </c>
      <c r="B8" s="132"/>
      <c r="C8" s="132"/>
      <c r="D8" s="132"/>
      <c r="E8" s="123"/>
      <c r="F8" s="124"/>
      <c r="G8" s="125"/>
      <c r="H8" s="126"/>
      <c r="I8" s="127"/>
      <c r="J8" s="128">
        <f>(306800*L8)*(N8/12)</f>
        <v>6877.4333333333334</v>
      </c>
      <c r="K8" s="128">
        <f t="shared" si="0"/>
        <v>2524.0180333333333</v>
      </c>
      <c r="L8" s="133">
        <v>2.69E-2</v>
      </c>
      <c r="M8" s="134">
        <v>43405</v>
      </c>
      <c r="N8" s="129">
        <v>10</v>
      </c>
      <c r="O8" s="135">
        <f>E8/12</f>
        <v>0</v>
      </c>
      <c r="P8" s="129"/>
      <c r="Q8" s="130">
        <f t="shared" si="1"/>
        <v>0</v>
      </c>
    </row>
    <row r="9" spans="1:17">
      <c r="A9" s="131">
        <v>4</v>
      </c>
      <c r="B9" s="132"/>
      <c r="C9" s="132"/>
      <c r="D9" s="132"/>
      <c r="E9" s="123"/>
      <c r="F9" s="124"/>
      <c r="G9" s="125"/>
      <c r="H9" s="126"/>
      <c r="I9" s="127"/>
      <c r="J9" s="128">
        <f>(95000*L9)*(N9/12)</f>
        <v>34833.333333333336</v>
      </c>
      <c r="K9" s="128">
        <f t="shared" si="0"/>
        <v>12783.833333333334</v>
      </c>
      <c r="L9" s="133">
        <v>0.44</v>
      </c>
      <c r="M9" s="134">
        <v>43405</v>
      </c>
      <c r="N9" s="129">
        <v>10</v>
      </c>
      <c r="O9" s="135">
        <f>E9/12</f>
        <v>0</v>
      </c>
      <c r="P9" s="129"/>
      <c r="Q9" s="130">
        <f t="shared" si="1"/>
        <v>0</v>
      </c>
    </row>
    <row r="10" spans="1:17">
      <c r="A10" s="131">
        <v>5</v>
      </c>
      <c r="B10" s="132"/>
      <c r="C10" s="132"/>
      <c r="D10" s="132"/>
      <c r="E10" s="137"/>
      <c r="F10" s="124"/>
      <c r="G10" s="125"/>
      <c r="H10" s="126"/>
      <c r="I10" s="127"/>
      <c r="J10" s="128"/>
      <c r="K10" s="128"/>
      <c r="L10" s="129"/>
      <c r="M10" s="129"/>
      <c r="N10" s="129"/>
      <c r="O10" s="129"/>
      <c r="P10" s="129"/>
      <c r="Q10" s="130">
        <f t="shared" si="1"/>
        <v>0</v>
      </c>
    </row>
    <row r="11" spans="1:17">
      <c r="A11" s="136" t="s">
        <v>43</v>
      </c>
      <c r="B11" s="138"/>
      <c r="C11" s="138"/>
      <c r="D11" s="132"/>
      <c r="E11" s="123"/>
      <c r="F11" s="124"/>
      <c r="G11" s="125"/>
      <c r="H11" s="126"/>
      <c r="I11" s="127"/>
      <c r="J11" s="128"/>
      <c r="K11" s="128"/>
      <c r="L11" s="129"/>
      <c r="M11" s="129"/>
      <c r="N11" s="129"/>
      <c r="O11" s="129"/>
      <c r="P11" s="129"/>
      <c r="Q11" s="130">
        <f t="shared" si="1"/>
        <v>0</v>
      </c>
    </row>
    <row r="12" spans="1:17">
      <c r="A12" s="131" t="s">
        <v>53</v>
      </c>
      <c r="B12" s="132"/>
      <c r="C12" s="132"/>
      <c r="D12" s="132"/>
      <c r="E12" s="6">
        <f>SUM(E6:E11)</f>
        <v>0</v>
      </c>
      <c r="F12" s="7">
        <f>SUM(F6:F11)</f>
        <v>0</v>
      </c>
      <c r="G12" s="12">
        <f>SUM(G6:G11)</f>
        <v>0</v>
      </c>
      <c r="H12" s="18">
        <f>SUM(H6:H11)</f>
        <v>0</v>
      </c>
      <c r="I12" s="19">
        <f>SUM(I6:I11)</f>
        <v>0</v>
      </c>
      <c r="J12" s="23">
        <f t="shared" ref="J12:P12" si="2">SUM(J6:J11)</f>
        <v>77070.746666666673</v>
      </c>
      <c r="K12" s="23">
        <f t="shared" si="2"/>
        <v>28284.964026666668</v>
      </c>
      <c r="L12" s="23">
        <f t="shared" si="2"/>
        <v>0.67959999999999998</v>
      </c>
      <c r="M12" s="23">
        <f t="shared" si="2"/>
        <v>173497</v>
      </c>
      <c r="N12" s="23">
        <f t="shared" si="2"/>
        <v>44</v>
      </c>
      <c r="O12" s="23">
        <f t="shared" si="2"/>
        <v>0</v>
      </c>
      <c r="P12" s="23">
        <f t="shared" si="2"/>
        <v>0</v>
      </c>
      <c r="Q12" s="24">
        <f t="shared" si="1"/>
        <v>0</v>
      </c>
    </row>
    <row r="13" spans="1:17">
      <c r="A13" s="111" t="s">
        <v>37</v>
      </c>
      <c r="B13" s="112"/>
      <c r="C13" s="112"/>
      <c r="D13" s="113"/>
      <c r="E13" s="63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</row>
    <row r="14" spans="1:17">
      <c r="A14" s="131" t="s">
        <v>54</v>
      </c>
      <c r="B14" s="132"/>
      <c r="C14" s="132"/>
      <c r="D14" s="132"/>
      <c r="E14" s="124"/>
      <c r="F14" s="124">
        <v>0</v>
      </c>
      <c r="G14" s="125">
        <v>0</v>
      </c>
      <c r="H14" s="126"/>
      <c r="I14" s="127"/>
      <c r="J14" s="128">
        <v>12614.15</v>
      </c>
      <c r="K14" s="128">
        <v>4629.3900000000003</v>
      </c>
      <c r="L14" s="139">
        <v>0.85</v>
      </c>
      <c r="M14" s="129"/>
      <c r="N14" s="129">
        <v>3.5</v>
      </c>
      <c r="O14" s="129"/>
      <c r="P14" s="129"/>
      <c r="Q14" s="130">
        <f t="shared" si="1"/>
        <v>0</v>
      </c>
    </row>
    <row r="15" spans="1:17">
      <c r="A15" s="131" t="s">
        <v>55</v>
      </c>
      <c r="B15" s="132"/>
      <c r="C15" s="132"/>
      <c r="D15" s="132"/>
      <c r="E15" s="124"/>
      <c r="F15" s="124">
        <v>0</v>
      </c>
      <c r="G15" s="125">
        <v>0</v>
      </c>
      <c r="H15" s="126"/>
      <c r="I15" s="127"/>
      <c r="J15" s="128"/>
      <c r="K15" s="128"/>
      <c r="L15" s="129"/>
      <c r="M15" s="129"/>
      <c r="N15" s="129"/>
      <c r="O15" s="129"/>
      <c r="P15" s="129"/>
      <c r="Q15" s="140">
        <f t="shared" si="1"/>
        <v>0</v>
      </c>
    </row>
    <row r="16" spans="1:17">
      <c r="A16" s="131" t="s">
        <v>56</v>
      </c>
      <c r="B16" s="132"/>
      <c r="C16" s="132"/>
      <c r="D16" s="132"/>
      <c r="E16" s="132"/>
      <c r="F16" s="132"/>
      <c r="G16" s="132"/>
      <c r="H16" s="126"/>
      <c r="I16" s="127"/>
      <c r="J16" s="128">
        <f>((28000*L16)*(N16/12))</f>
        <v>16333.333333333334</v>
      </c>
      <c r="K16" s="128">
        <f>J16*0.081</f>
        <v>1323</v>
      </c>
      <c r="L16" s="139">
        <v>1</v>
      </c>
      <c r="M16" s="134">
        <v>43132</v>
      </c>
      <c r="N16" s="129">
        <v>7</v>
      </c>
      <c r="O16" s="129" t="s">
        <v>4</v>
      </c>
      <c r="P16" s="129"/>
      <c r="Q16" s="130">
        <f>I16-H16</f>
        <v>0</v>
      </c>
    </row>
    <row r="17" spans="1:17">
      <c r="A17" s="131" t="s">
        <v>57</v>
      </c>
      <c r="B17" s="132"/>
      <c r="C17" s="132"/>
      <c r="D17" s="132"/>
      <c r="E17" s="132"/>
      <c r="F17" s="132"/>
      <c r="G17" s="132"/>
      <c r="H17" s="126">
        <v>0</v>
      </c>
      <c r="I17" s="127"/>
      <c r="J17" s="128">
        <f>9046.5+423</f>
        <v>9469.5</v>
      </c>
      <c r="K17" s="128">
        <v>767.03</v>
      </c>
      <c r="L17" s="139"/>
      <c r="M17" s="129"/>
      <c r="N17" s="129"/>
      <c r="O17" s="129" t="s">
        <v>3</v>
      </c>
      <c r="P17" s="129"/>
      <c r="Q17" s="140">
        <f t="shared" si="1"/>
        <v>0</v>
      </c>
    </row>
    <row r="18" spans="1:17">
      <c r="A18" s="131" t="s">
        <v>23</v>
      </c>
      <c r="B18" s="132"/>
      <c r="C18" s="132"/>
      <c r="D18" s="132"/>
      <c r="E18" s="132"/>
      <c r="F18" s="132"/>
      <c r="G18" s="132"/>
      <c r="H18" s="126">
        <v>0</v>
      </c>
      <c r="I18" s="127"/>
      <c r="J18" s="128">
        <f>((28000*L18)*(N18/12))</f>
        <v>16333.333333333334</v>
      </c>
      <c r="K18" s="128">
        <f>J18*0.081</f>
        <v>1323</v>
      </c>
      <c r="L18" s="139">
        <v>1</v>
      </c>
      <c r="M18" s="134">
        <v>43132</v>
      </c>
      <c r="N18" s="129">
        <v>7</v>
      </c>
      <c r="O18" s="129" t="s">
        <v>5</v>
      </c>
      <c r="P18" s="129"/>
      <c r="Q18" s="140">
        <f t="shared" si="1"/>
        <v>0</v>
      </c>
    </row>
    <row r="19" spans="1:17">
      <c r="A19" s="131" t="s">
        <v>24</v>
      </c>
      <c r="B19" s="132"/>
      <c r="C19" s="132"/>
      <c r="D19" s="132"/>
      <c r="E19" s="132"/>
      <c r="F19" s="132"/>
      <c r="G19" s="132"/>
      <c r="H19" s="126">
        <v>0</v>
      </c>
      <c r="I19" s="127"/>
      <c r="J19" s="128"/>
      <c r="K19" s="128"/>
      <c r="L19" s="141"/>
      <c r="M19" s="129"/>
      <c r="N19" s="129"/>
      <c r="O19" s="129"/>
      <c r="P19" s="129"/>
      <c r="Q19" s="140">
        <f t="shared" si="1"/>
        <v>0</v>
      </c>
    </row>
    <row r="20" spans="1:17" ht="12.75" customHeight="1">
      <c r="A20" s="82" t="s">
        <v>25</v>
      </c>
      <c r="B20" s="83"/>
      <c r="C20" s="83"/>
      <c r="D20" s="83"/>
      <c r="E20" s="83"/>
      <c r="F20" s="83"/>
      <c r="G20" s="83"/>
      <c r="H20" s="18">
        <f>SUM(H12:H19)</f>
        <v>0</v>
      </c>
      <c r="I20" s="19">
        <f>SUM(I12:I19)</f>
        <v>0</v>
      </c>
      <c r="J20" s="23">
        <f t="shared" ref="J20:P20" si="3">SUM(J12:J19)</f>
        <v>131821.06333333332</v>
      </c>
      <c r="K20" s="23">
        <f t="shared" si="3"/>
        <v>36327.384026666667</v>
      </c>
      <c r="L20" s="23">
        <f t="shared" si="3"/>
        <v>3.5295999999999998</v>
      </c>
      <c r="M20" s="23">
        <f t="shared" si="3"/>
        <v>259761</v>
      </c>
      <c r="N20" s="23">
        <f t="shared" si="3"/>
        <v>61.5</v>
      </c>
      <c r="O20" s="23">
        <f t="shared" si="3"/>
        <v>0</v>
      </c>
      <c r="P20" s="23">
        <f t="shared" si="3"/>
        <v>0</v>
      </c>
      <c r="Q20" s="24">
        <f>I20-H20</f>
        <v>0</v>
      </c>
    </row>
    <row r="21" spans="1:17">
      <c r="A21" s="69" t="s">
        <v>38</v>
      </c>
      <c r="B21" s="77"/>
      <c r="C21" s="77"/>
      <c r="D21" s="77"/>
      <c r="E21" s="77"/>
      <c r="F21" s="77"/>
      <c r="G21" s="77"/>
      <c r="H21" s="126"/>
      <c r="I21" s="127"/>
      <c r="J21" s="142">
        <v>14569</v>
      </c>
      <c r="K21" s="142">
        <v>14570</v>
      </c>
      <c r="L21" s="142">
        <v>14571</v>
      </c>
      <c r="M21" s="142">
        <v>14572</v>
      </c>
      <c r="N21" s="142">
        <v>14573</v>
      </c>
      <c r="O21" s="142">
        <v>14574</v>
      </c>
      <c r="P21" s="142">
        <v>14575</v>
      </c>
      <c r="Q21" s="140">
        <f>I21-H21</f>
        <v>0</v>
      </c>
    </row>
    <row r="22" spans="1:17">
      <c r="A22" s="93" t="s">
        <v>26</v>
      </c>
      <c r="B22" s="94"/>
      <c r="C22" s="94"/>
      <c r="D22" s="94"/>
      <c r="E22" s="94"/>
      <c r="F22" s="94"/>
      <c r="G22" s="94"/>
      <c r="H22" s="25">
        <f>SUM(H20:H21)</f>
        <v>0</v>
      </c>
      <c r="I22" s="26">
        <f>SUM(I20:I21)</f>
        <v>0</v>
      </c>
      <c r="J22" s="27">
        <f t="shared" ref="J22:Q22" si="4">SUM(J20:J21)</f>
        <v>146390.06333333332</v>
      </c>
      <c r="K22" s="27">
        <f t="shared" si="4"/>
        <v>50897.384026666667</v>
      </c>
      <c r="L22" s="27">
        <f t="shared" si="4"/>
        <v>14574.5296</v>
      </c>
      <c r="M22" s="27">
        <f t="shared" si="4"/>
        <v>274333</v>
      </c>
      <c r="N22" s="27">
        <f t="shared" si="4"/>
        <v>14634.5</v>
      </c>
      <c r="O22" s="27">
        <f t="shared" si="4"/>
        <v>14574</v>
      </c>
      <c r="P22" s="27">
        <f t="shared" si="4"/>
        <v>14575</v>
      </c>
      <c r="Q22" s="24">
        <f t="shared" si="4"/>
        <v>0</v>
      </c>
    </row>
    <row r="23" spans="1:17">
      <c r="A23" s="71" t="s">
        <v>15</v>
      </c>
      <c r="B23" s="72"/>
      <c r="C23" s="72"/>
      <c r="D23" s="72"/>
      <c r="E23" s="72"/>
      <c r="F23" s="72"/>
      <c r="G23" s="73"/>
      <c r="H23" s="98"/>
      <c r="I23" s="99"/>
      <c r="J23" s="99"/>
      <c r="K23" s="99"/>
      <c r="L23" s="99"/>
      <c r="M23" s="99"/>
      <c r="N23" s="99"/>
      <c r="O23" s="99"/>
      <c r="P23" s="99"/>
      <c r="Q23" s="100"/>
    </row>
    <row r="24" spans="1:17">
      <c r="A24" s="143"/>
      <c r="B24" s="126"/>
      <c r="C24" s="127"/>
      <c r="D24" s="114"/>
      <c r="E24" s="114"/>
      <c r="F24" s="115"/>
      <c r="G24" s="115"/>
      <c r="H24" s="101"/>
      <c r="I24" s="102"/>
      <c r="J24" s="102"/>
      <c r="K24" s="102"/>
      <c r="L24" s="102"/>
      <c r="M24" s="102"/>
      <c r="N24" s="102"/>
      <c r="O24" s="102"/>
      <c r="P24" s="102"/>
      <c r="Q24" s="103"/>
    </row>
    <row r="25" spans="1:17">
      <c r="A25" s="143"/>
      <c r="B25" s="126"/>
      <c r="C25" s="127"/>
      <c r="D25" s="114"/>
      <c r="E25" s="114"/>
      <c r="F25" s="115"/>
      <c r="G25" s="115"/>
      <c r="H25" s="101"/>
      <c r="I25" s="102"/>
      <c r="J25" s="102"/>
      <c r="K25" s="102"/>
      <c r="L25" s="102"/>
      <c r="M25" s="102"/>
      <c r="N25" s="102"/>
      <c r="O25" s="102"/>
      <c r="P25" s="102"/>
      <c r="Q25" s="103"/>
    </row>
    <row r="26" spans="1:17">
      <c r="A26" s="143"/>
      <c r="B26" s="126"/>
      <c r="C26" s="127"/>
      <c r="D26" s="114"/>
      <c r="E26" s="114"/>
      <c r="F26" s="115"/>
      <c r="G26" s="115"/>
      <c r="H26" s="104"/>
      <c r="I26" s="104"/>
      <c r="J26" s="104"/>
      <c r="K26" s="104"/>
      <c r="L26" s="104"/>
      <c r="M26" s="104"/>
      <c r="N26" s="104"/>
      <c r="O26" s="104"/>
      <c r="P26" s="104"/>
      <c r="Q26" s="105"/>
    </row>
    <row r="27" spans="1:17">
      <c r="A27" s="88" t="s">
        <v>16</v>
      </c>
      <c r="B27" s="89"/>
      <c r="C27" s="89"/>
      <c r="D27" s="89"/>
      <c r="E27" s="89"/>
      <c r="F27" s="89"/>
      <c r="G27" s="89"/>
      <c r="H27" s="28">
        <f>SUM(B24:B26)</f>
        <v>0</v>
      </c>
      <c r="I27" s="29">
        <f>SUM(C24:C26)</f>
        <v>0</v>
      </c>
      <c r="J27" s="30"/>
      <c r="K27" s="30"/>
      <c r="L27" s="31"/>
      <c r="M27" s="31"/>
      <c r="N27" s="31"/>
      <c r="O27" s="31"/>
      <c r="P27" s="31"/>
      <c r="Q27" s="32">
        <f t="shared" si="1"/>
        <v>0</v>
      </c>
    </row>
    <row r="28" spans="1:17">
      <c r="A28" s="95" t="s">
        <v>39</v>
      </c>
      <c r="B28" s="96"/>
      <c r="C28" s="96"/>
      <c r="D28" s="97"/>
      <c r="E28" s="97"/>
      <c r="F28" s="97"/>
      <c r="G28" s="97"/>
      <c r="H28" s="126"/>
      <c r="I28" s="127"/>
      <c r="J28" s="128"/>
      <c r="K28" s="128"/>
      <c r="L28" s="129"/>
      <c r="M28" s="129"/>
      <c r="N28" s="129"/>
      <c r="O28" s="129"/>
      <c r="P28" s="129"/>
      <c r="Q28" s="130">
        <f t="shared" si="1"/>
        <v>0</v>
      </c>
    </row>
    <row r="29" spans="1:17">
      <c r="A29" s="85" t="s">
        <v>17</v>
      </c>
      <c r="B29" s="86"/>
      <c r="C29" s="86"/>
      <c r="D29" s="87"/>
      <c r="E29" s="87"/>
      <c r="F29" s="87"/>
      <c r="G29" s="87"/>
      <c r="H29" s="18">
        <v>0</v>
      </c>
      <c r="I29" s="19"/>
      <c r="J29" s="20"/>
      <c r="K29" s="20"/>
      <c r="L29" s="21"/>
      <c r="M29" s="21"/>
      <c r="N29" s="21"/>
      <c r="O29" s="21"/>
      <c r="P29" s="21"/>
      <c r="Q29" s="24">
        <f t="shared" si="1"/>
        <v>0</v>
      </c>
    </row>
    <row r="30" spans="1:17">
      <c r="A30" s="69" t="s">
        <v>13</v>
      </c>
      <c r="B30" s="70"/>
      <c r="C30" s="70"/>
      <c r="D30" s="70"/>
      <c r="E30" s="8"/>
      <c r="F30" s="8"/>
      <c r="G30" s="8"/>
      <c r="H30" s="66"/>
      <c r="I30" s="67"/>
      <c r="J30" s="67"/>
      <c r="K30" s="67"/>
      <c r="L30" s="67"/>
      <c r="M30" s="67"/>
      <c r="N30" s="67"/>
      <c r="O30" s="67"/>
      <c r="P30" s="67"/>
      <c r="Q30" s="68"/>
    </row>
    <row r="31" spans="1:17" ht="14">
      <c r="A31" s="37" t="s">
        <v>9</v>
      </c>
      <c r="B31" s="144"/>
      <c r="C31" s="145"/>
      <c r="E31" s="9"/>
      <c r="F31" s="9"/>
      <c r="G31" s="9"/>
      <c r="H31" s="66"/>
      <c r="I31" s="67"/>
      <c r="J31" s="67"/>
      <c r="K31" s="67"/>
      <c r="L31" s="67"/>
      <c r="M31" s="67"/>
      <c r="N31" s="67"/>
      <c r="O31" s="67"/>
      <c r="P31" s="67"/>
      <c r="Q31" s="68"/>
    </row>
    <row r="32" spans="1:17" ht="14">
      <c r="A32" s="37" t="s">
        <v>10</v>
      </c>
      <c r="B32" s="144"/>
      <c r="C32" s="145"/>
      <c r="E32" s="9"/>
      <c r="F32" s="9"/>
      <c r="G32" s="9"/>
      <c r="H32" s="66"/>
      <c r="I32" s="67"/>
      <c r="J32" s="67"/>
      <c r="K32" s="67"/>
      <c r="L32" s="67"/>
      <c r="M32" s="67"/>
      <c r="N32" s="67"/>
      <c r="O32" s="67"/>
      <c r="P32" s="67"/>
      <c r="Q32" s="68"/>
    </row>
    <row r="33" spans="1:17" ht="14">
      <c r="A33" s="37" t="s">
        <v>11</v>
      </c>
      <c r="B33" s="144"/>
      <c r="C33" s="145"/>
      <c r="E33" s="9"/>
      <c r="F33" s="9"/>
      <c r="G33" s="9"/>
      <c r="H33" s="66"/>
      <c r="I33" s="67"/>
      <c r="J33" s="67"/>
      <c r="K33" s="67"/>
      <c r="L33" s="67"/>
      <c r="M33" s="67"/>
      <c r="N33" s="67"/>
      <c r="O33" s="67"/>
      <c r="P33" s="67"/>
      <c r="Q33" s="68"/>
    </row>
    <row r="34" spans="1:17" ht="14">
      <c r="A34" s="38" t="s">
        <v>12</v>
      </c>
      <c r="B34" s="144"/>
      <c r="C34" s="145"/>
      <c r="E34" s="9"/>
      <c r="F34" s="9"/>
      <c r="G34" s="9"/>
      <c r="H34" s="66"/>
      <c r="I34" s="67"/>
      <c r="J34" s="67"/>
      <c r="K34" s="67"/>
      <c r="L34" s="67"/>
      <c r="M34" s="67"/>
      <c r="N34" s="67"/>
      <c r="O34" s="67"/>
      <c r="P34" s="67"/>
      <c r="Q34" s="68"/>
    </row>
    <row r="35" spans="1:17" ht="12.75" customHeight="1">
      <c r="A35" s="10" t="s">
        <v>14</v>
      </c>
      <c r="B35" s="144">
        <v>0</v>
      </c>
      <c r="C35" s="145"/>
      <c r="D35" s="90" t="s">
        <v>18</v>
      </c>
      <c r="E35" s="91"/>
      <c r="F35" s="91"/>
      <c r="G35" s="92"/>
      <c r="H35" s="33">
        <f>SUM(B31:B34)</f>
        <v>0</v>
      </c>
      <c r="I35" s="36">
        <f>SUM(C31:C34)</f>
        <v>0</v>
      </c>
      <c r="J35" s="34"/>
      <c r="K35" s="34"/>
      <c r="L35" s="35"/>
      <c r="M35" s="35"/>
      <c r="N35" s="35"/>
      <c r="O35" s="35"/>
      <c r="P35" s="35"/>
      <c r="Q35" s="22">
        <f t="shared" si="1"/>
        <v>0</v>
      </c>
    </row>
    <row r="36" spans="1:17">
      <c r="A36" s="74" t="s">
        <v>40</v>
      </c>
      <c r="B36" s="75"/>
      <c r="C36" s="75"/>
      <c r="D36" s="75"/>
      <c r="E36" s="75"/>
      <c r="F36" s="75"/>
      <c r="G36" s="75"/>
      <c r="H36" s="60"/>
      <c r="I36" s="61"/>
      <c r="J36" s="61"/>
      <c r="K36" s="61"/>
      <c r="L36" s="61"/>
      <c r="M36" s="61"/>
      <c r="N36" s="61"/>
      <c r="O36" s="61"/>
      <c r="P36" s="61"/>
      <c r="Q36" s="62"/>
    </row>
    <row r="37" spans="1:17">
      <c r="A37" s="42" t="s">
        <v>33</v>
      </c>
      <c r="B37" s="43"/>
      <c r="C37" s="43"/>
      <c r="D37" s="43"/>
      <c r="E37" s="43"/>
      <c r="F37" s="43"/>
      <c r="G37" s="43"/>
      <c r="H37" s="126"/>
      <c r="I37" s="127"/>
      <c r="J37" s="128" t="s">
        <v>7</v>
      </c>
      <c r="K37" s="128"/>
      <c r="L37" s="129"/>
      <c r="M37" s="129"/>
      <c r="N37" s="129"/>
      <c r="O37" s="129"/>
      <c r="P37" s="129"/>
      <c r="Q37" s="130">
        <f t="shared" si="1"/>
        <v>0</v>
      </c>
    </row>
    <row r="38" spans="1:17">
      <c r="A38" s="42" t="s">
        <v>27</v>
      </c>
      <c r="B38" s="43"/>
      <c r="C38" s="43"/>
      <c r="D38" s="43"/>
      <c r="E38" s="43"/>
      <c r="F38" s="43"/>
      <c r="G38" s="43"/>
      <c r="H38" s="126">
        <v>0</v>
      </c>
      <c r="I38" s="127"/>
      <c r="J38" s="128"/>
      <c r="K38" s="128"/>
      <c r="L38" s="129"/>
      <c r="M38" s="129"/>
      <c r="N38" s="129"/>
      <c r="O38" s="129"/>
      <c r="P38" s="129"/>
      <c r="Q38" s="140">
        <f t="shared" si="1"/>
        <v>0</v>
      </c>
    </row>
    <row r="39" spans="1:17">
      <c r="A39" s="80" t="s">
        <v>34</v>
      </c>
      <c r="B39" s="81"/>
      <c r="C39" s="81"/>
      <c r="D39" s="43"/>
      <c r="E39" s="43"/>
      <c r="F39" s="43"/>
      <c r="G39" s="43"/>
      <c r="H39" s="126">
        <v>0</v>
      </c>
      <c r="I39" s="127"/>
      <c r="J39" s="129" t="s">
        <v>6</v>
      </c>
      <c r="K39" s="128"/>
      <c r="L39" s="129"/>
      <c r="M39" s="129"/>
      <c r="N39" s="129"/>
      <c r="O39" s="129"/>
      <c r="P39" s="129"/>
      <c r="Q39" s="140">
        <f>I39-H39</f>
        <v>0</v>
      </c>
    </row>
    <row r="40" spans="1:17">
      <c r="A40" s="80" t="s">
        <v>8</v>
      </c>
      <c r="B40" s="81"/>
      <c r="C40" s="81"/>
      <c r="D40" s="43"/>
      <c r="E40" s="43"/>
      <c r="F40" s="43"/>
      <c r="G40" s="43"/>
      <c r="H40" s="126">
        <v>0</v>
      </c>
      <c r="I40" s="127"/>
      <c r="J40" s="128"/>
      <c r="K40" s="128"/>
      <c r="L40" s="129"/>
      <c r="M40" s="129"/>
      <c r="N40" s="129"/>
      <c r="O40" s="129"/>
      <c r="P40" s="129"/>
      <c r="Q40" s="140">
        <f t="shared" ref="Q40:Q41" si="5">I40-H40</f>
        <v>0</v>
      </c>
    </row>
    <row r="41" spans="1:17">
      <c r="A41" s="42" t="s">
        <v>28</v>
      </c>
      <c r="B41" s="43"/>
      <c r="C41" s="43"/>
      <c r="D41" s="43"/>
      <c r="E41" s="43"/>
      <c r="F41" s="43"/>
      <c r="G41" s="43"/>
      <c r="H41" s="126">
        <v>0</v>
      </c>
      <c r="I41" s="127"/>
      <c r="J41" s="128"/>
      <c r="K41" s="128"/>
      <c r="L41" s="129"/>
      <c r="M41" s="129"/>
      <c r="N41" s="129"/>
      <c r="O41" s="129"/>
      <c r="P41" s="129"/>
      <c r="Q41" s="140">
        <f t="shared" si="5"/>
        <v>0</v>
      </c>
    </row>
    <row r="42" spans="1:17">
      <c r="A42" s="80" t="s">
        <v>35</v>
      </c>
      <c r="B42" s="81"/>
      <c r="C42" s="81"/>
      <c r="D42" s="43"/>
      <c r="E42" s="43"/>
      <c r="F42" s="43"/>
      <c r="G42" s="43"/>
      <c r="H42" s="126">
        <v>0</v>
      </c>
      <c r="I42" s="127"/>
      <c r="J42" s="128"/>
      <c r="K42" s="128"/>
      <c r="L42" s="129"/>
      <c r="M42" s="129"/>
      <c r="N42" s="129"/>
      <c r="O42" s="129"/>
      <c r="P42" s="129"/>
      <c r="Q42" s="140">
        <f t="shared" si="1"/>
        <v>0</v>
      </c>
    </row>
    <row r="43" spans="1:17">
      <c r="A43" s="82" t="s">
        <v>29</v>
      </c>
      <c r="B43" s="83"/>
      <c r="C43" s="83"/>
      <c r="D43" s="83"/>
      <c r="E43" s="83"/>
      <c r="F43" s="83"/>
      <c r="G43" s="83"/>
      <c r="H43" s="126">
        <f>SUM(H37:H42)</f>
        <v>0</v>
      </c>
      <c r="I43" s="127">
        <f>SUM(I37:I42)</f>
        <v>0</v>
      </c>
      <c r="J43" s="142">
        <f t="shared" ref="J43:Q43" si="6">SUM(J37:J42)</f>
        <v>0</v>
      </c>
      <c r="K43" s="142">
        <f t="shared" si="6"/>
        <v>0</v>
      </c>
      <c r="L43" s="142">
        <f t="shared" si="6"/>
        <v>0</v>
      </c>
      <c r="M43" s="142">
        <f t="shared" si="6"/>
        <v>0</v>
      </c>
      <c r="N43" s="142">
        <f t="shared" si="6"/>
        <v>0</v>
      </c>
      <c r="O43" s="142">
        <f t="shared" si="6"/>
        <v>0</v>
      </c>
      <c r="P43" s="142">
        <f t="shared" si="6"/>
        <v>0</v>
      </c>
      <c r="Q43" s="140">
        <f t="shared" si="6"/>
        <v>0</v>
      </c>
    </row>
    <row r="44" spans="1:17">
      <c r="A44" s="84" t="s">
        <v>41</v>
      </c>
      <c r="B44" s="70"/>
      <c r="C44" s="70"/>
      <c r="D44" s="70"/>
      <c r="E44" s="70"/>
      <c r="F44" s="70"/>
      <c r="G44" s="70"/>
      <c r="H44" s="18">
        <f t="shared" ref="H44:Q44" si="7">H22+SUM(H27:H29)+H35+H43</f>
        <v>0</v>
      </c>
      <c r="I44" s="19">
        <f t="shared" si="7"/>
        <v>0</v>
      </c>
      <c r="J44" s="23">
        <f t="shared" si="7"/>
        <v>146390.06333333332</v>
      </c>
      <c r="K44" s="23">
        <f t="shared" si="7"/>
        <v>50897.384026666667</v>
      </c>
      <c r="L44" s="23">
        <f t="shared" si="7"/>
        <v>14574.5296</v>
      </c>
      <c r="M44" s="23">
        <f t="shared" si="7"/>
        <v>274333</v>
      </c>
      <c r="N44" s="23">
        <f t="shared" si="7"/>
        <v>14634.5</v>
      </c>
      <c r="O44" s="23">
        <f t="shared" si="7"/>
        <v>14574</v>
      </c>
      <c r="P44" s="23">
        <f t="shared" si="7"/>
        <v>14575</v>
      </c>
      <c r="Q44" s="24">
        <f t="shared" si="7"/>
        <v>0</v>
      </c>
    </row>
    <row r="45" spans="1:17" ht="35.25" customHeight="1">
      <c r="A45" s="52" t="s">
        <v>32</v>
      </c>
      <c r="B45" s="53"/>
      <c r="C45" s="53"/>
      <c r="D45" s="53"/>
      <c r="E45" s="53"/>
      <c r="F45" s="53"/>
      <c r="G45" s="54"/>
      <c r="H45" s="58"/>
      <c r="I45" s="58"/>
      <c r="J45" s="58"/>
      <c r="K45" s="58"/>
      <c r="L45" s="58"/>
      <c r="M45" s="58"/>
      <c r="N45" s="58"/>
      <c r="O45" s="58"/>
      <c r="P45" s="58"/>
      <c r="Q45" s="59"/>
    </row>
    <row r="46" spans="1:17" ht="13.5" customHeight="1">
      <c r="A46" s="55" t="s">
        <v>31</v>
      </c>
      <c r="B46" s="56"/>
      <c r="C46" s="56"/>
      <c r="D46" s="56"/>
      <c r="E46" s="56"/>
      <c r="F46" s="56"/>
      <c r="G46" s="57"/>
      <c r="H46" s="146"/>
      <c r="I46" s="147"/>
      <c r="J46" s="142">
        <v>21232</v>
      </c>
      <c r="K46" s="142">
        <v>21232</v>
      </c>
      <c r="L46" s="142">
        <v>21232</v>
      </c>
      <c r="M46" s="142">
        <v>21232</v>
      </c>
      <c r="N46" s="142">
        <v>21232</v>
      </c>
      <c r="O46" s="142">
        <v>21232</v>
      </c>
      <c r="P46" s="142">
        <v>21232</v>
      </c>
      <c r="Q46" s="140">
        <f t="shared" ref="Q46" si="8">I46-H46</f>
        <v>0</v>
      </c>
    </row>
    <row r="47" spans="1:17">
      <c r="A47" s="74" t="s">
        <v>42</v>
      </c>
      <c r="B47" s="75"/>
      <c r="C47" s="75"/>
      <c r="D47" s="75"/>
      <c r="E47" s="75"/>
      <c r="F47" s="75"/>
      <c r="G47" s="75"/>
      <c r="H47" s="18">
        <f>SUM(H46,H44)</f>
        <v>0</v>
      </c>
      <c r="I47" s="19">
        <f>SUM(I46,I44)</f>
        <v>0</v>
      </c>
      <c r="J47" s="23">
        <f t="shared" ref="J47:Q47" si="9">SUM(J46,J44)</f>
        <v>167622.06333333332</v>
      </c>
      <c r="K47" s="23">
        <f t="shared" si="9"/>
        <v>72129.384026666667</v>
      </c>
      <c r="L47" s="23">
        <f t="shared" si="9"/>
        <v>35806.529600000002</v>
      </c>
      <c r="M47" s="23">
        <f t="shared" si="9"/>
        <v>295565</v>
      </c>
      <c r="N47" s="23">
        <f t="shared" si="9"/>
        <v>35866.5</v>
      </c>
      <c r="O47" s="23">
        <f t="shared" si="9"/>
        <v>35806</v>
      </c>
      <c r="P47" s="23">
        <f t="shared" si="9"/>
        <v>35807</v>
      </c>
      <c r="Q47" s="24">
        <f t="shared" si="9"/>
        <v>0</v>
      </c>
    </row>
    <row r="48" spans="1:17">
      <c r="A48" s="76" t="s">
        <v>36</v>
      </c>
      <c r="B48" s="77"/>
      <c r="C48" s="77"/>
      <c r="D48" s="77"/>
      <c r="E48" s="77"/>
      <c r="F48" s="77"/>
      <c r="G48" s="77"/>
      <c r="H48" s="126"/>
      <c r="I48" s="127"/>
      <c r="J48" s="128"/>
      <c r="K48" s="128"/>
      <c r="L48" s="129"/>
      <c r="M48" s="129"/>
      <c r="N48" s="129"/>
      <c r="O48" s="129"/>
      <c r="P48" s="129"/>
      <c r="Q48" s="140">
        <f t="shared" si="1"/>
        <v>0</v>
      </c>
    </row>
    <row r="49" spans="1:17" ht="14.25" customHeight="1">
      <c r="A49" s="78" t="s">
        <v>47</v>
      </c>
      <c r="B49" s="79"/>
      <c r="C49" s="79"/>
      <c r="D49" s="79"/>
      <c r="E49" s="79"/>
      <c r="F49" s="79"/>
      <c r="G49" s="79"/>
      <c r="H49" s="18">
        <f>SUM(H44:H46)-H48</f>
        <v>0</v>
      </c>
      <c r="I49" s="19">
        <f>SUM(I44:I46)-I48</f>
        <v>0</v>
      </c>
      <c r="J49" s="20"/>
      <c r="K49" s="20"/>
      <c r="L49" s="21"/>
      <c r="M49" s="21"/>
      <c r="N49" s="21"/>
      <c r="O49" s="21"/>
      <c r="P49" s="21"/>
      <c r="Q49" s="24">
        <f>I49-H49</f>
        <v>0</v>
      </c>
    </row>
  </sheetData>
  <sheetProtection sheet="1" objects="1" scenarios="1" selectLockedCells="1"/>
  <mergeCells count="52">
    <mergeCell ref="H23:Q26"/>
    <mergeCell ref="F26:G26"/>
    <mergeCell ref="A3:E3"/>
    <mergeCell ref="A1:E1"/>
    <mergeCell ref="A2:E2"/>
    <mergeCell ref="A7:D7"/>
    <mergeCell ref="A8:D8"/>
    <mergeCell ref="A9:D9"/>
    <mergeCell ref="A4:D5"/>
    <mergeCell ref="E4:G4"/>
    <mergeCell ref="A6:D6"/>
    <mergeCell ref="A16:G16"/>
    <mergeCell ref="A10:D10"/>
    <mergeCell ref="A11:D11"/>
    <mergeCell ref="A12:D12"/>
    <mergeCell ref="A13:D13"/>
    <mergeCell ref="A15:D15"/>
    <mergeCell ref="A29:G29"/>
    <mergeCell ref="A36:G36"/>
    <mergeCell ref="A37:G37"/>
    <mergeCell ref="A27:G27"/>
    <mergeCell ref="D35:G35"/>
    <mergeCell ref="A19:G19"/>
    <mergeCell ref="A20:G20"/>
    <mergeCell ref="A21:G21"/>
    <mergeCell ref="A22:G22"/>
    <mergeCell ref="A28:G28"/>
    <mergeCell ref="A47:G47"/>
    <mergeCell ref="A48:G48"/>
    <mergeCell ref="A49:G49"/>
    <mergeCell ref="A39:G39"/>
    <mergeCell ref="A40:G40"/>
    <mergeCell ref="A41:G41"/>
    <mergeCell ref="A42:G42"/>
    <mergeCell ref="A43:G43"/>
    <mergeCell ref="A44:G44"/>
    <mergeCell ref="A38:G38"/>
    <mergeCell ref="Q4:Q5"/>
    <mergeCell ref="F1:Q3"/>
    <mergeCell ref="A45:G45"/>
    <mergeCell ref="A46:G46"/>
    <mergeCell ref="H45:Q45"/>
    <mergeCell ref="H36:Q36"/>
    <mergeCell ref="E13:Q13"/>
    <mergeCell ref="F24:G24"/>
    <mergeCell ref="F25:G25"/>
    <mergeCell ref="H30:Q34"/>
    <mergeCell ref="A30:D30"/>
    <mergeCell ref="A23:G23"/>
    <mergeCell ref="A17:G17"/>
    <mergeCell ref="A18:G18"/>
    <mergeCell ref="A14:D14"/>
  </mergeCells>
  <pageMargins left="0.25" right="0.25" top="0.75" bottom="0.2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Revision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LTakM17121.pdf</dc:title>
  <dc:creator>brownche</dc:creator>
  <cp:lastModifiedBy>Microsoft Office User</cp:lastModifiedBy>
  <cp:lastPrinted>2018-06-08T12:20:20Z</cp:lastPrinted>
  <dcterms:created xsi:type="dcterms:W3CDTF">2018-04-04T12:38:13Z</dcterms:created>
  <dcterms:modified xsi:type="dcterms:W3CDTF">2018-09-12T17:49:47Z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